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chools" sheetId="2" r:id="rId2"/>
    <sheet name="Sheet3" sheetId="3" r:id="rId3"/>
  </sheets>
  <definedNames>
    <definedName name="_xlnm.Print_Area" localSheetId="0">'Sheet1'!$A$2:$C$47</definedName>
  </definedNames>
  <calcPr fullCalcOnLoad="1"/>
</workbook>
</file>

<file path=xl/sharedStrings.xml><?xml version="1.0" encoding="utf-8"?>
<sst xmlns="http://schemas.openxmlformats.org/spreadsheetml/2006/main" count="120" uniqueCount="63">
  <si>
    <t>Municipal Solid Waste Tonnage</t>
  </si>
  <si>
    <t xml:space="preserve">Municipal Solid Waste </t>
  </si>
  <si>
    <t>Cost at ecomaine</t>
  </si>
  <si>
    <t>Cost to Haul to ecomaine</t>
  </si>
  <si>
    <t>Tonnage Placed in Silver Bullets</t>
  </si>
  <si>
    <t xml:space="preserve">Recycling Silver Bullets </t>
  </si>
  <si>
    <t xml:space="preserve">Cost at ecomaine </t>
  </si>
  <si>
    <t>Cost to Haul  to ecomaine</t>
  </si>
  <si>
    <t>Demolition Material Disposal</t>
  </si>
  <si>
    <t>Hazardous Materials Disposal</t>
  </si>
  <si>
    <t>Other Miscellaneous</t>
  </si>
  <si>
    <t>Personnel at Transfer Station</t>
  </si>
  <si>
    <t xml:space="preserve">Revenues from Pay Per Bag </t>
  </si>
  <si>
    <t>Recycling Rate</t>
  </si>
  <si>
    <t xml:space="preserve">Total Cost </t>
  </si>
  <si>
    <t>Cost on Tax Bills</t>
  </si>
  <si>
    <t>Cost on Users</t>
  </si>
  <si>
    <t>Cost of Bags</t>
  </si>
  <si>
    <t>Net Total Cost</t>
  </si>
  <si>
    <t>Recycling Assistant inc. Benefits</t>
  </si>
  <si>
    <t>Revenues from Demo Disposal Fees</t>
  </si>
  <si>
    <t>Total Revenues</t>
  </si>
  <si>
    <t>ORIGINAL</t>
  </si>
  <si>
    <t>Adjusted</t>
  </si>
  <si>
    <t>W/E </t>
  </si>
  <si>
    <t>Monday</t>
  </si>
  <si>
    <t>Tuesday</t>
  </si>
  <si>
    <t>Wednesday</t>
  </si>
  <si>
    <t>Thursday</t>
  </si>
  <si>
    <t>Friday</t>
  </si>
  <si>
    <t>Total Per</t>
  </si>
  <si>
    <t>Location</t>
  </si>
  <si>
    <t>Lbs</t>
  </si>
  <si>
    <t>High School Trash</t>
  </si>
  <si>
    <t>HS Single Stream</t>
  </si>
  <si>
    <t>Middle School Trash</t>
  </si>
  <si>
    <t>MS Single Stream</t>
  </si>
  <si>
    <t>Total Per Day</t>
  </si>
  <si>
    <t>Single Stream Total</t>
  </si>
  <si>
    <t>Rubbish Total</t>
  </si>
  <si>
    <t>In tons</t>
  </si>
  <si>
    <t>Trash</t>
  </si>
  <si>
    <t>Recyc rate</t>
  </si>
  <si>
    <t>Total Yarmouth Weights</t>
  </si>
  <si>
    <t>tons</t>
  </si>
  <si>
    <t>trash</t>
  </si>
  <si>
    <t>single stream</t>
  </si>
  <si>
    <t>total</t>
  </si>
  <si>
    <t>Year</t>
  </si>
  <si>
    <t>weeks</t>
  </si>
  <si>
    <t>@ 65% recycling rate</t>
  </si>
  <si>
    <t>number of bags</t>
  </si>
  <si>
    <t>cost per bag</t>
  </si>
  <si>
    <t>Large Bag Revenue</t>
  </si>
  <si>
    <t>Small Bag Revenue</t>
  </si>
  <si>
    <t>Total bag cost to end-users</t>
  </si>
  <si>
    <t>Current at Transfer Station</t>
  </si>
  <si>
    <t>Pay Per Throw at Transfer Station</t>
  </si>
  <si>
    <t>% Chng from "Current"</t>
  </si>
  <si>
    <t># of Bags Adjstd</t>
  </si>
  <si>
    <t>Cost per ton</t>
  </si>
  <si>
    <t xml:space="preserve">W/E </t>
  </si>
  <si>
    <t>total weight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</si>
</sst>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.##\ &quot;per bag&quot;"/>
    <numFmt numFmtId="173" formatCode="&quot;$&quot;#.00\ &quot;per bag&quot;"/>
    <numFmt numFmtId="174" formatCode="&quot;$&quot;###\ &quot;per ton&quot;"/>
    <numFmt numFmtId="175" formatCode="&quot;$&quot;#,##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u val="single"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165" fontId="0" fillId="0" borderId="0" xfId="17" applyNumberFormat="1" applyFont="1" applyAlignment="1">
      <alignment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0" xfId="17" applyNumberFormat="1" applyFont="1" applyAlignment="1">
      <alignment/>
    </xf>
    <xf numFmtId="9" fontId="0" fillId="0" borderId="0" xfId="2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right" wrapText="1"/>
    </xf>
    <xf numFmtId="0" fontId="7" fillId="0" borderId="4" xfId="0" applyFont="1" applyBorder="1" applyAlignment="1">
      <alignment horizontal="left" wrapText="1"/>
    </xf>
    <xf numFmtId="14" fontId="7" fillId="0" borderId="5" xfId="0" applyNumberFormat="1" applyFont="1" applyBorder="1" applyAlignment="1">
      <alignment horizontal="right" wrapText="1"/>
    </xf>
    <xf numFmtId="0" fontId="0" fillId="0" borderId="6" xfId="0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0" fillId="0" borderId="0" xfId="0" applyAlignment="1" quotePrefix="1">
      <alignment/>
    </xf>
    <xf numFmtId="9" fontId="8" fillId="0" borderId="0" xfId="0" applyNumberFormat="1" applyFont="1" applyAlignment="1">
      <alignment/>
    </xf>
    <xf numFmtId="173" fontId="0" fillId="0" borderId="0" xfId="17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2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175" fontId="0" fillId="0" borderId="0" xfId="17" applyNumberFormat="1" applyAlignment="1">
      <alignment/>
    </xf>
    <xf numFmtId="0" fontId="10" fillId="0" borderId="10" xfId="0" applyFont="1" applyBorder="1" applyAlignment="1">
      <alignment/>
    </xf>
    <xf numFmtId="14" fontId="10" fillId="0" borderId="1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right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1" xfId="0" applyFont="1" applyFill="1" applyBorder="1" applyAlignment="1" quotePrefix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1" fillId="0" borderId="23" xfId="0" applyFont="1" applyBorder="1" applyAlignment="1">
      <alignment/>
    </xf>
    <xf numFmtId="0" fontId="11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6" sqref="A46"/>
    </sheetView>
  </sheetViews>
  <sheetFormatPr defaultColWidth="9.140625" defaultRowHeight="12.75"/>
  <cols>
    <col min="1" max="1" width="39.7109375" style="0" customWidth="1"/>
    <col min="2" max="2" width="11.140625" style="0" customWidth="1"/>
    <col min="3" max="3" width="12.421875" style="0" customWidth="1"/>
    <col min="4" max="4" width="2.7109375" style="0" customWidth="1"/>
    <col min="5" max="5" width="12.28125" style="0" customWidth="1"/>
    <col min="6" max="6" width="9.00390625" style="0" customWidth="1"/>
    <col min="7" max="7" width="4.57421875" style="0" customWidth="1"/>
    <col min="8" max="8" width="12.140625" style="0" customWidth="1"/>
    <col min="9" max="9" width="8.7109375" style="0" customWidth="1"/>
    <col min="10" max="10" width="3.7109375" style="0" customWidth="1"/>
    <col min="11" max="11" width="12.28125" style="0" customWidth="1"/>
    <col min="12" max="12" width="8.421875" style="0" customWidth="1"/>
  </cols>
  <sheetData>
    <row r="1" spans="2:12" ht="12.75">
      <c r="B1" s="64" t="s">
        <v>22</v>
      </c>
      <c r="C1" s="65"/>
      <c r="D1" s="12"/>
      <c r="E1" s="64" t="s">
        <v>23</v>
      </c>
      <c r="F1" s="65"/>
      <c r="H1" s="64" t="s">
        <v>23</v>
      </c>
      <c r="I1" s="65"/>
      <c r="K1" s="66" t="s">
        <v>59</v>
      </c>
      <c r="L1" s="65"/>
    </row>
    <row r="2" spans="2:12" s="2" customFormat="1" ht="56.25" customHeight="1" thickBot="1">
      <c r="B2" s="36" t="s">
        <v>56</v>
      </c>
      <c r="C2" s="37" t="s">
        <v>57</v>
      </c>
      <c r="D2" s="13"/>
      <c r="E2" s="38" t="s">
        <v>57</v>
      </c>
      <c r="F2" s="37" t="s">
        <v>58</v>
      </c>
      <c r="H2" s="38" t="s">
        <v>57</v>
      </c>
      <c r="I2" s="37" t="s">
        <v>58</v>
      </c>
      <c r="K2" s="38" t="s">
        <v>57</v>
      </c>
      <c r="L2" s="37" t="s">
        <v>58</v>
      </c>
    </row>
    <row r="3" spans="1:13" ht="12.75">
      <c r="A3" t="s">
        <v>13</v>
      </c>
      <c r="B3" s="7">
        <v>0.29</v>
      </c>
      <c r="C3" s="7">
        <v>0.37</v>
      </c>
      <c r="D3" s="14"/>
      <c r="E3" s="29">
        <v>0.35</v>
      </c>
      <c r="G3" s="7"/>
      <c r="H3" s="29">
        <v>0.4</v>
      </c>
      <c r="K3" s="29">
        <v>0.4</v>
      </c>
      <c r="M3" s="7"/>
    </row>
    <row r="4" spans="1:12" ht="12.75">
      <c r="A4" t="s">
        <v>0</v>
      </c>
      <c r="B4" s="5">
        <v>2875</v>
      </c>
      <c r="C4" s="5">
        <f>SUM(4303*0.63)</f>
        <v>2710.89</v>
      </c>
      <c r="D4" s="5"/>
      <c r="E4" s="5">
        <f>+E6-E5</f>
        <v>2602.6000000000004</v>
      </c>
      <c r="F4" s="11">
        <f>+E4/$B4-1</f>
        <v>-0.09474782608695642</v>
      </c>
      <c r="H4" s="5">
        <f>+H6-H5</f>
        <v>2402.3999999999996</v>
      </c>
      <c r="I4" s="11">
        <f>+H4/$B4-1</f>
        <v>-0.16438260869565235</v>
      </c>
      <c r="K4" s="5">
        <f>+K6-K5</f>
        <v>2402.3999999999996</v>
      </c>
      <c r="L4" s="11">
        <f>+K4/$B4-1</f>
        <v>-0.16438260869565235</v>
      </c>
    </row>
    <row r="5" spans="1:12" ht="12.75">
      <c r="A5" t="s">
        <v>4</v>
      </c>
      <c r="B5" s="5">
        <v>1129</v>
      </c>
      <c r="C5" s="5">
        <f>SUM(4303*0.37)</f>
        <v>1592.11</v>
      </c>
      <c r="D5" s="5"/>
      <c r="E5" s="5">
        <f>+E3*E6</f>
        <v>1401.3999999999999</v>
      </c>
      <c r="F5" s="11">
        <f aca="true" t="shared" si="0" ref="F5:F12">+E5/$B5-1</f>
        <v>0.241275465013286</v>
      </c>
      <c r="H5" s="5">
        <f>+H3*H6</f>
        <v>1601.6000000000001</v>
      </c>
      <c r="I5" s="11">
        <f aca="true" t="shared" si="1" ref="I5:I12">+H5/$B5-1</f>
        <v>0.41860053144375575</v>
      </c>
      <c r="K5" s="5">
        <f>+K3*K6</f>
        <v>1601.6000000000001</v>
      </c>
      <c r="L5" s="11">
        <f aca="true" t="shared" si="2" ref="L5:L12">+K5/$B5-1</f>
        <v>0.41860053144375575</v>
      </c>
    </row>
    <row r="6" spans="2:12" ht="12.75">
      <c r="B6" s="8">
        <f>SUM(B4:B5)</f>
        <v>4004</v>
      </c>
      <c r="C6" s="8">
        <v>4004</v>
      </c>
      <c r="D6" s="8"/>
      <c r="E6" s="8">
        <f>+$B6</f>
        <v>4004</v>
      </c>
      <c r="F6" s="11">
        <f t="shared" si="0"/>
        <v>0</v>
      </c>
      <c r="H6" s="8">
        <f>+$B6</f>
        <v>4004</v>
      </c>
      <c r="I6" s="11">
        <f t="shared" si="1"/>
        <v>0</v>
      </c>
      <c r="K6" s="8">
        <f>+$B6</f>
        <v>4004</v>
      </c>
      <c r="L6" s="11">
        <f t="shared" si="2"/>
        <v>0</v>
      </c>
    </row>
    <row r="7" spans="1:4" ht="12.75">
      <c r="A7" s="1" t="s">
        <v>1</v>
      </c>
      <c r="B7" s="8"/>
      <c r="C7" s="8"/>
      <c r="D7" s="8"/>
    </row>
    <row r="8" spans="1:12" ht="12.75">
      <c r="A8" t="s">
        <v>6</v>
      </c>
      <c r="B8" s="4">
        <f>+B4*B9</f>
        <v>460000</v>
      </c>
      <c r="C8" s="4">
        <f>+C4*C9</f>
        <v>433742.39999999997</v>
      </c>
      <c r="D8" s="4"/>
      <c r="E8" s="4">
        <f>+E4*E9</f>
        <v>416416.00000000006</v>
      </c>
      <c r="F8" s="11">
        <f t="shared" si="0"/>
        <v>-0.09474782608695642</v>
      </c>
      <c r="H8" s="4">
        <f>+H4*H9</f>
        <v>384383.99999999994</v>
      </c>
      <c r="I8" s="11">
        <f t="shared" si="1"/>
        <v>-0.16438260869565235</v>
      </c>
      <c r="K8" s="4">
        <f>+K4*K9</f>
        <v>384383.99999999994</v>
      </c>
      <c r="L8" s="11">
        <f t="shared" si="2"/>
        <v>-0.16438260869565235</v>
      </c>
    </row>
    <row r="9" spans="1:12" ht="12.75">
      <c r="A9" s="32" t="s">
        <v>60</v>
      </c>
      <c r="B9" s="39">
        <v>160</v>
      </c>
      <c r="C9" s="39">
        <v>160</v>
      </c>
      <c r="D9" s="4"/>
      <c r="E9" s="39">
        <v>160</v>
      </c>
      <c r="F9" s="11"/>
      <c r="H9" s="39">
        <v>160</v>
      </c>
      <c r="I9" s="11"/>
      <c r="K9" s="39">
        <v>160</v>
      </c>
      <c r="L9" s="11"/>
    </row>
    <row r="10" spans="1:12" ht="18.75" customHeight="1">
      <c r="A10" t="s">
        <v>7</v>
      </c>
      <c r="B10" s="4">
        <f>+B4*B11</f>
        <v>57500</v>
      </c>
      <c r="C10" s="4">
        <f>+C4*C11</f>
        <v>54217.799999999996</v>
      </c>
      <c r="D10" s="4"/>
      <c r="E10" s="4">
        <f>+E4*E11</f>
        <v>52052.00000000001</v>
      </c>
      <c r="F10" s="11">
        <f t="shared" si="0"/>
        <v>-0.09474782608695642</v>
      </c>
      <c r="H10" s="4">
        <f>+H4*H11</f>
        <v>48047.99999999999</v>
      </c>
      <c r="I10" s="11">
        <f t="shared" si="1"/>
        <v>-0.16438260869565235</v>
      </c>
      <c r="K10" s="4">
        <f>+K4*K11</f>
        <v>48047.99999999999</v>
      </c>
      <c r="L10" s="11">
        <f t="shared" si="2"/>
        <v>-0.16438260869565235</v>
      </c>
    </row>
    <row r="11" spans="1:12" ht="12.75">
      <c r="A11" s="32" t="s">
        <v>60</v>
      </c>
      <c r="B11" s="39">
        <v>20</v>
      </c>
      <c r="C11" s="39">
        <v>20</v>
      </c>
      <c r="D11" s="4"/>
      <c r="E11" s="39">
        <v>20</v>
      </c>
      <c r="F11" s="11"/>
      <c r="H11" s="39">
        <v>20</v>
      </c>
      <c r="I11" s="11"/>
      <c r="K11" s="39">
        <v>20</v>
      </c>
      <c r="L11" s="11"/>
    </row>
    <row r="12" spans="2:12" ht="19.5" customHeight="1">
      <c r="B12" s="10">
        <f>+B10+B8</f>
        <v>517500</v>
      </c>
      <c r="C12" s="10">
        <f>+C10+C8</f>
        <v>487960.19999999995</v>
      </c>
      <c r="D12" s="10"/>
      <c r="E12" s="10">
        <f>+E10+E8</f>
        <v>468468.00000000006</v>
      </c>
      <c r="F12" s="11">
        <f t="shared" si="0"/>
        <v>-0.09474782608695642</v>
      </c>
      <c r="H12" s="10">
        <f>+H10+H8</f>
        <v>432431.99999999994</v>
      </c>
      <c r="I12" s="11">
        <f t="shared" si="1"/>
        <v>-0.16438260869565224</v>
      </c>
      <c r="K12" s="10">
        <f>+K10+K8</f>
        <v>432431.99999999994</v>
      </c>
      <c r="L12" s="11">
        <f t="shared" si="2"/>
        <v>-0.16438260869565224</v>
      </c>
    </row>
    <row r="13" ht="12.75">
      <c r="A13" s="1" t="s">
        <v>5</v>
      </c>
    </row>
    <row r="14" ht="12.75">
      <c r="A14" t="s">
        <v>2</v>
      </c>
    </row>
    <row r="15" spans="1:12" ht="12.75">
      <c r="A15" t="s">
        <v>3</v>
      </c>
      <c r="B15" s="4">
        <f>+B5*B16</f>
        <v>42902</v>
      </c>
      <c r="C15" s="4">
        <f>+C5*C16</f>
        <v>60500.17999999999</v>
      </c>
      <c r="D15" s="4"/>
      <c r="E15" s="4">
        <f>+E5*E16</f>
        <v>53253.2</v>
      </c>
      <c r="F15" s="11">
        <f aca="true" t="shared" si="3" ref="F15:F24">+E15/$B15-1</f>
        <v>0.241275465013286</v>
      </c>
      <c r="H15" s="4">
        <f>+H5*H16</f>
        <v>60860.8</v>
      </c>
      <c r="I15" s="11">
        <f aca="true" t="shared" si="4" ref="I15:I24">+H15/$B15-1</f>
        <v>0.41860053144375553</v>
      </c>
      <c r="K15" s="4">
        <f>+K5*K16</f>
        <v>60860.8</v>
      </c>
      <c r="L15" s="11">
        <f aca="true" t="shared" si="5" ref="L15:L24">+K15/$B15-1</f>
        <v>0.41860053144375553</v>
      </c>
    </row>
    <row r="16" spans="1:12" ht="12.75">
      <c r="A16" s="32" t="s">
        <v>60</v>
      </c>
      <c r="B16" s="39">
        <v>38</v>
      </c>
      <c r="C16" s="39">
        <v>38</v>
      </c>
      <c r="D16" s="4"/>
      <c r="E16" s="39">
        <v>38</v>
      </c>
      <c r="F16" s="11"/>
      <c r="H16" s="39">
        <v>38</v>
      </c>
      <c r="I16" s="11"/>
      <c r="K16" s="39">
        <v>38</v>
      </c>
      <c r="L16" s="11"/>
    </row>
    <row r="18" spans="1:12" ht="12.75">
      <c r="A18" t="s">
        <v>11</v>
      </c>
      <c r="B18" s="4">
        <v>77000</v>
      </c>
      <c r="C18" s="4">
        <v>77000</v>
      </c>
      <c r="D18" s="4"/>
      <c r="E18" s="4">
        <v>77000</v>
      </c>
      <c r="F18" s="11">
        <f t="shared" si="3"/>
        <v>0</v>
      </c>
      <c r="H18" s="4">
        <v>77000</v>
      </c>
      <c r="I18" s="11">
        <f t="shared" si="4"/>
        <v>0</v>
      </c>
      <c r="K18" s="4">
        <v>77000</v>
      </c>
      <c r="L18" s="11">
        <f t="shared" si="5"/>
        <v>0</v>
      </c>
    </row>
    <row r="19" spans="1:12" ht="12.75">
      <c r="A19" t="s">
        <v>19</v>
      </c>
      <c r="B19" s="4">
        <v>20000</v>
      </c>
      <c r="C19" s="4">
        <v>20000</v>
      </c>
      <c r="D19" s="4"/>
      <c r="E19" s="4">
        <v>20000</v>
      </c>
      <c r="F19" s="11">
        <f t="shared" si="3"/>
        <v>0</v>
      </c>
      <c r="H19" s="4">
        <v>20000</v>
      </c>
      <c r="I19" s="11">
        <f t="shared" si="4"/>
        <v>0</v>
      </c>
      <c r="K19" s="4">
        <v>20000</v>
      </c>
      <c r="L19" s="11">
        <f t="shared" si="5"/>
        <v>0</v>
      </c>
    </row>
    <row r="20" spans="2:12" ht="12.75">
      <c r="B20" s="4">
        <f>SUM(B18:B19)</f>
        <v>97000</v>
      </c>
      <c r="C20" s="4">
        <f>SUM(C18:C19)</f>
        <v>97000</v>
      </c>
      <c r="D20" s="4"/>
      <c r="E20" s="4">
        <f>+E19+E18</f>
        <v>97000</v>
      </c>
      <c r="F20" s="11">
        <f t="shared" si="3"/>
        <v>0</v>
      </c>
      <c r="H20" s="4">
        <f>+H19+H18</f>
        <v>97000</v>
      </c>
      <c r="I20" s="11">
        <f t="shared" si="4"/>
        <v>0</v>
      </c>
      <c r="K20" s="4">
        <f>+K19+K18</f>
        <v>97000</v>
      </c>
      <c r="L20" s="11">
        <f t="shared" si="5"/>
        <v>0</v>
      </c>
    </row>
    <row r="22" spans="1:12" ht="12.75">
      <c r="A22" t="s">
        <v>8</v>
      </c>
      <c r="B22" s="4">
        <v>40900</v>
      </c>
      <c r="C22" s="4">
        <v>40900</v>
      </c>
      <c r="D22" s="4"/>
      <c r="E22" s="4">
        <v>40900</v>
      </c>
      <c r="F22" s="11">
        <f t="shared" si="3"/>
        <v>0</v>
      </c>
      <c r="H22" s="4">
        <v>40900</v>
      </c>
      <c r="I22" s="11">
        <f t="shared" si="4"/>
        <v>0</v>
      </c>
      <c r="K22" s="4">
        <v>40900</v>
      </c>
      <c r="L22" s="11">
        <f t="shared" si="5"/>
        <v>0</v>
      </c>
    </row>
    <row r="23" spans="1:12" ht="12.75">
      <c r="A23" t="s">
        <v>9</v>
      </c>
      <c r="B23" s="4">
        <v>24000</v>
      </c>
      <c r="C23" s="4">
        <v>24000</v>
      </c>
      <c r="D23" s="4"/>
      <c r="E23" s="4">
        <v>24000</v>
      </c>
      <c r="F23" s="11">
        <f t="shared" si="3"/>
        <v>0</v>
      </c>
      <c r="H23" s="4">
        <v>24000</v>
      </c>
      <c r="I23" s="11">
        <f t="shared" si="4"/>
        <v>0</v>
      </c>
      <c r="K23" s="4">
        <v>24000</v>
      </c>
      <c r="L23" s="11">
        <f t="shared" si="5"/>
        <v>0</v>
      </c>
    </row>
    <row r="24" spans="1:12" ht="12.75">
      <c r="A24" t="s">
        <v>10</v>
      </c>
      <c r="B24" s="6">
        <v>35534</v>
      </c>
      <c r="C24" s="6">
        <v>35534</v>
      </c>
      <c r="D24" s="6"/>
      <c r="E24" s="6">
        <v>35534</v>
      </c>
      <c r="F24" s="11">
        <f t="shared" si="3"/>
        <v>0</v>
      </c>
      <c r="H24" s="6">
        <v>35534</v>
      </c>
      <c r="I24" s="11">
        <f t="shared" si="4"/>
        <v>0</v>
      </c>
      <c r="K24" s="6">
        <v>35534</v>
      </c>
      <c r="L24" s="11">
        <f t="shared" si="5"/>
        <v>0</v>
      </c>
    </row>
    <row r="26" spans="1:11" ht="12.75">
      <c r="A26" t="s">
        <v>17</v>
      </c>
      <c r="B26" s="4">
        <v>0</v>
      </c>
      <c r="C26" s="4">
        <v>36000</v>
      </c>
      <c r="D26" s="4"/>
      <c r="E26" s="4">
        <v>36000</v>
      </c>
      <c r="H26" s="4">
        <v>36000</v>
      </c>
      <c r="K26" s="4">
        <f>36000*(1+L4)</f>
        <v>30082.226086956514</v>
      </c>
    </row>
    <row r="27" spans="1:12" s="1" customFormat="1" ht="12.75">
      <c r="A27" s="3" t="s">
        <v>14</v>
      </c>
      <c r="B27" s="9">
        <f>SUM(B12+B15+B20+B22+B23+B24+B26)</f>
        <v>757836</v>
      </c>
      <c r="C27" s="9">
        <f>SUM(C12+C15+C20+C22+C23+C24+C26)</f>
        <v>781894.3799999999</v>
      </c>
      <c r="D27" s="9"/>
      <c r="E27" s="9">
        <f>SUM(E12+E15+E20+E22+E23+E24+E26)</f>
        <v>755155.2000000001</v>
      </c>
      <c r="F27" s="11">
        <f>+E27/$B27-1</f>
        <v>-0.003537440818329962</v>
      </c>
      <c r="H27" s="9">
        <f>SUM(H12+H15+H20+H22+H23+H24+H26)</f>
        <v>726726.7999999999</v>
      </c>
      <c r="I27" s="11">
        <f>+H27/$B27-1</f>
        <v>-0.04105004248940414</v>
      </c>
      <c r="K27" s="9">
        <f>SUM(K12+K15+K20+K22+K23+K24+K26)</f>
        <v>720809.0260869565</v>
      </c>
      <c r="L27" s="11">
        <f>+K27/$B27-1</f>
        <v>-0.04885882158282728</v>
      </c>
    </row>
    <row r="28" spans="1:11" s="1" customFormat="1" ht="12.75">
      <c r="A28" s="3"/>
      <c r="B28" s="9"/>
      <c r="C28" s="9"/>
      <c r="D28" s="9"/>
      <c r="E28" s="9"/>
      <c r="H28" s="9"/>
      <c r="K28" s="9"/>
    </row>
    <row r="29" spans="1:12" s="1" customFormat="1" ht="12.75">
      <c r="A29" s="3" t="s">
        <v>18</v>
      </c>
      <c r="B29" s="9">
        <f>SUM(B27:B28)</f>
        <v>757836</v>
      </c>
      <c r="C29" s="9">
        <f>SUM(C27:C28)</f>
        <v>781894.3799999999</v>
      </c>
      <c r="D29" s="9"/>
      <c r="E29" s="9">
        <f>SUM(E27:E28)</f>
        <v>755155.2000000001</v>
      </c>
      <c r="F29" s="11">
        <f>+E29/$B29-1</f>
        <v>-0.003537440818329962</v>
      </c>
      <c r="H29" s="9">
        <f>SUM(H27:H28)</f>
        <v>726726.7999999999</v>
      </c>
      <c r="I29" s="11">
        <f>+H29/$B29-1</f>
        <v>-0.04105004248940414</v>
      </c>
      <c r="K29" s="9">
        <f>SUM(K27:K28)</f>
        <v>720809.0260869565</v>
      </c>
      <c r="L29" s="11">
        <f>+K29/$B29-1</f>
        <v>-0.04885882158282728</v>
      </c>
    </row>
    <row r="31" ht="12.75">
      <c r="A31" s="31" t="s">
        <v>12</v>
      </c>
    </row>
    <row r="32" ht="12.75">
      <c r="A32" s="31"/>
    </row>
    <row r="33" spans="1:11" ht="12.75">
      <c r="A33" s="1" t="s">
        <v>53</v>
      </c>
      <c r="B33" s="4"/>
      <c r="C33" s="4">
        <f>+C34*C35</f>
        <v>360000</v>
      </c>
      <c r="D33" s="4"/>
      <c r="E33" s="4">
        <f>+E34*E35</f>
        <v>360000</v>
      </c>
      <c r="H33" s="4">
        <f>+H34*H35</f>
        <v>360000</v>
      </c>
      <c r="K33" s="4">
        <f>+K34*K35</f>
        <v>300822.2608695651</v>
      </c>
    </row>
    <row r="34" spans="1:11" ht="12.75">
      <c r="A34" s="33" t="s">
        <v>51</v>
      </c>
      <c r="B34" s="4"/>
      <c r="C34" s="4">
        <v>120000</v>
      </c>
      <c r="D34" s="4"/>
      <c r="E34" s="4">
        <v>120000</v>
      </c>
      <c r="H34" s="4">
        <v>120000</v>
      </c>
      <c r="K34" s="4">
        <f>120000*(1+L$4)</f>
        <v>100274.08695652171</v>
      </c>
    </row>
    <row r="35" spans="1:11" ht="12.75">
      <c r="A35" s="34" t="s">
        <v>52</v>
      </c>
      <c r="B35" s="4"/>
      <c r="C35" s="30">
        <v>3</v>
      </c>
      <c r="D35" s="4"/>
      <c r="E35" s="30">
        <v>3</v>
      </c>
      <c r="H35" s="30">
        <v>3</v>
      </c>
      <c r="K35" s="30">
        <v>3</v>
      </c>
    </row>
    <row r="36" spans="1:11" ht="12.75">
      <c r="A36" s="1" t="s">
        <v>54</v>
      </c>
      <c r="B36" s="4"/>
      <c r="C36" s="4">
        <f>+C37*C38</f>
        <v>120000</v>
      </c>
      <c r="D36" s="4"/>
      <c r="E36" s="4">
        <f>+E37*E38</f>
        <v>120000</v>
      </c>
      <c r="H36" s="4">
        <f>+H37*H38</f>
        <v>120000</v>
      </c>
      <c r="K36" s="4">
        <f>+K37*K38</f>
        <v>100274.08695652171</v>
      </c>
    </row>
    <row r="37" spans="1:11" ht="12.75">
      <c r="A37" s="33" t="s">
        <v>51</v>
      </c>
      <c r="B37" s="4"/>
      <c r="C37" s="4">
        <v>60000</v>
      </c>
      <c r="D37" s="4"/>
      <c r="E37" s="4">
        <v>60000</v>
      </c>
      <c r="H37" s="4">
        <v>60000</v>
      </c>
      <c r="K37" s="4">
        <f>60000*(1+L$4)</f>
        <v>50137.04347826086</v>
      </c>
    </row>
    <row r="38" spans="1:11" ht="12.75">
      <c r="A38" s="34" t="s">
        <v>52</v>
      </c>
      <c r="B38" s="4"/>
      <c r="C38" s="30">
        <v>2</v>
      </c>
      <c r="D38" s="4"/>
      <c r="E38" s="30">
        <v>2</v>
      </c>
      <c r="H38" s="30">
        <v>2</v>
      </c>
      <c r="K38" s="30">
        <v>2</v>
      </c>
    </row>
    <row r="39" spans="2:11" ht="12.75">
      <c r="B39" s="4"/>
      <c r="C39" s="4"/>
      <c r="D39" s="4"/>
      <c r="E39" s="4"/>
      <c r="H39" s="4"/>
      <c r="K39" s="4"/>
    </row>
    <row r="40" spans="1:11" ht="12.75">
      <c r="A40" s="35" t="s">
        <v>55</v>
      </c>
      <c r="B40" s="4"/>
      <c r="C40" s="10">
        <f>+C36+C33</f>
        <v>480000</v>
      </c>
      <c r="D40" s="10"/>
      <c r="E40" s="10">
        <f>+E36+E33</f>
        <v>480000</v>
      </c>
      <c r="H40" s="10">
        <f>+H36+H33</f>
        <v>480000</v>
      </c>
      <c r="K40" s="10">
        <f>+K36+K33</f>
        <v>401096.34782608686</v>
      </c>
    </row>
    <row r="41" spans="1:11" ht="18.75" customHeight="1">
      <c r="A41" t="s">
        <v>20</v>
      </c>
      <c r="B41" s="4">
        <v>50000</v>
      </c>
      <c r="C41" s="4">
        <v>50000</v>
      </c>
      <c r="D41" s="4"/>
      <c r="E41" s="4">
        <v>50000</v>
      </c>
      <c r="H41" s="4">
        <v>50000</v>
      </c>
      <c r="K41" s="4">
        <v>50000</v>
      </c>
    </row>
    <row r="42" spans="1:11" ht="12.75">
      <c r="A42" t="s">
        <v>21</v>
      </c>
      <c r="B42" s="4">
        <f>SUM(B40:B41)</f>
        <v>50000</v>
      </c>
      <c r="C42" s="4">
        <f>+C41+C40</f>
        <v>530000</v>
      </c>
      <c r="D42" s="4"/>
      <c r="E42" s="4">
        <f>+E41+E40</f>
        <v>530000</v>
      </c>
      <c r="H42" s="4">
        <f>+H41+H40</f>
        <v>530000</v>
      </c>
      <c r="K42" s="4">
        <f>+K41+K40</f>
        <v>451096.34782608686</v>
      </c>
    </row>
    <row r="44" spans="1:12" ht="12.75">
      <c r="A44" t="s">
        <v>15</v>
      </c>
      <c r="B44" s="4">
        <f>SUM(B29-B42)</f>
        <v>707836</v>
      </c>
      <c r="C44" s="4">
        <f>SUM(C29-C42)</f>
        <v>251894.3799999999</v>
      </c>
      <c r="D44" s="4"/>
      <c r="E44" s="4">
        <f>SUM(E29-E42)</f>
        <v>225155.20000000007</v>
      </c>
      <c r="F44" s="11">
        <f>+E44/$B44-1</f>
        <v>-0.681910499042151</v>
      </c>
      <c r="H44" s="4">
        <f>SUM(H29-H42)</f>
        <v>196726.79999999993</v>
      </c>
      <c r="I44" s="11">
        <f>+H44/$B44-1</f>
        <v>-0.7220729095440188</v>
      </c>
      <c r="K44" s="4">
        <f>SUM(K29-K42)</f>
        <v>269712.67826086964</v>
      </c>
      <c r="L44" s="11">
        <f>+K44/$B44-1</f>
        <v>-0.6189616263359455</v>
      </c>
    </row>
    <row r="45" spans="1:12" ht="12.75">
      <c r="A45" t="s">
        <v>16</v>
      </c>
      <c r="B45" s="4">
        <v>50000</v>
      </c>
      <c r="C45" s="4">
        <f>+C42</f>
        <v>530000</v>
      </c>
      <c r="D45" s="4"/>
      <c r="E45" s="4">
        <f>+E42</f>
        <v>530000</v>
      </c>
      <c r="F45" s="11">
        <f>+E45/$B45-1</f>
        <v>9.6</v>
      </c>
      <c r="H45" s="4">
        <f>+H42</f>
        <v>530000</v>
      </c>
      <c r="I45" s="11">
        <f>+H45/$B45-1</f>
        <v>9.6</v>
      </c>
      <c r="K45" s="4">
        <f>+K42</f>
        <v>451096.34782608686</v>
      </c>
      <c r="L45" s="11">
        <f>+K45/$B45-1</f>
        <v>8.021926956521737</v>
      </c>
    </row>
    <row r="46" spans="2:12" ht="12.75">
      <c r="B46" s="9">
        <f>SUM(B44:B45)</f>
        <v>757836</v>
      </c>
      <c r="C46" s="9">
        <f>SUM(C44:C45)</f>
        <v>781894.3799999999</v>
      </c>
      <c r="D46" s="9"/>
      <c r="E46" s="9">
        <f>SUM(E44:E45)</f>
        <v>755155.2000000001</v>
      </c>
      <c r="F46" s="11">
        <f>+E46/$B46-1</f>
        <v>-0.003537440818329962</v>
      </c>
      <c r="H46" s="9">
        <f>SUM(H44:H45)</f>
        <v>726726.7999999999</v>
      </c>
      <c r="I46" s="11">
        <f>+H46/$B46-1</f>
        <v>-0.04105004248940414</v>
      </c>
      <c r="K46" s="9">
        <f>SUM(K44:K45)</f>
        <v>720809.0260869565</v>
      </c>
      <c r="L46" s="11">
        <f>+K46/$B46-1</f>
        <v>-0.04885882158282728</v>
      </c>
    </row>
  </sheetData>
  <mergeCells count="4">
    <mergeCell ref="B1:C1"/>
    <mergeCell ref="E1:F1"/>
    <mergeCell ref="H1:I1"/>
    <mergeCell ref="K1:L1"/>
  </mergeCells>
  <printOptions gridLines="1" horizontalCentered="1"/>
  <pageMargins left="0.31" right="0.18" top="0.7" bottom="0.17" header="0.31" footer="0.5"/>
  <pageSetup fitToHeight="1" fitToWidth="1" horizontalDpi="600" verticalDpi="600" orientation="landscape" r:id="rId1"/>
  <headerFooter alignWithMargins="0">
    <oddHeader xml:space="preserve">&amp;C&amp;"Arial,Bold"&amp;12Cape Elizabeth Pay Per Throw Analysis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3">
      <selection activeCell="H48" sqref="H48"/>
    </sheetView>
  </sheetViews>
  <sheetFormatPr defaultColWidth="9.140625" defaultRowHeight="12.75"/>
  <cols>
    <col min="1" max="1" width="26.00390625" style="0" customWidth="1"/>
    <col min="2" max="2" width="13.7109375" style="0" customWidth="1"/>
    <col min="3" max="3" width="10.7109375" style="0" customWidth="1"/>
    <col min="4" max="4" width="13.57421875" style="0" customWidth="1"/>
    <col min="5" max="7" width="10.7109375" style="0" customWidth="1"/>
  </cols>
  <sheetData>
    <row r="1" spans="1:7" ht="15.75" thickBot="1">
      <c r="A1" s="21" t="s">
        <v>24</v>
      </c>
      <c r="B1" s="22">
        <v>40150</v>
      </c>
      <c r="C1" s="23"/>
      <c r="D1" s="23"/>
      <c r="E1" s="23"/>
      <c r="F1" s="23"/>
      <c r="G1" s="24"/>
    </row>
    <row r="2" spans="1:7" ht="15">
      <c r="A2" s="25"/>
      <c r="B2" s="16" t="s">
        <v>25</v>
      </c>
      <c r="C2" s="16" t="s">
        <v>26</v>
      </c>
      <c r="D2" s="16" t="s">
        <v>27</v>
      </c>
      <c r="E2" s="16" t="s">
        <v>28</v>
      </c>
      <c r="F2" s="16" t="s">
        <v>29</v>
      </c>
      <c r="G2" s="17" t="s">
        <v>30</v>
      </c>
    </row>
    <row r="3" spans="1:8" ht="30.75" thickBot="1">
      <c r="A3" s="26" t="s">
        <v>31</v>
      </c>
      <c r="B3" s="18" t="s">
        <v>32</v>
      </c>
      <c r="C3" s="18" t="s">
        <v>32</v>
      </c>
      <c r="D3" s="18" t="s">
        <v>32</v>
      </c>
      <c r="E3" s="18" t="s">
        <v>32</v>
      </c>
      <c r="F3" s="18" t="s">
        <v>32</v>
      </c>
      <c r="G3" s="18" t="s">
        <v>31</v>
      </c>
      <c r="H3" s="27" t="s">
        <v>42</v>
      </c>
    </row>
    <row r="4" spans="1:7" ht="17.25" customHeight="1" thickBot="1">
      <c r="A4" s="25" t="s">
        <v>33</v>
      </c>
      <c r="B4" s="20">
        <v>430</v>
      </c>
      <c r="C4" s="18"/>
      <c r="D4" s="20">
        <v>730</v>
      </c>
      <c r="E4" s="18"/>
      <c r="F4" s="18">
        <v>460</v>
      </c>
      <c r="G4" s="18">
        <v>1620</v>
      </c>
    </row>
    <row r="5" spans="1:8" ht="17.25" customHeight="1" thickBot="1">
      <c r="A5" s="25" t="s">
        <v>34</v>
      </c>
      <c r="B5" s="18"/>
      <c r="C5" s="20">
        <v>150</v>
      </c>
      <c r="D5" s="18"/>
      <c r="E5" s="18"/>
      <c r="F5" s="18">
        <v>400</v>
      </c>
      <c r="G5" s="18">
        <v>550</v>
      </c>
      <c r="H5" s="11">
        <f>+G5/(G5+G4)</f>
        <v>0.2534562211981567</v>
      </c>
    </row>
    <row r="6" spans="1:7" ht="6.75" customHeight="1" thickBot="1">
      <c r="A6" s="25"/>
      <c r="B6" s="18"/>
      <c r="C6" s="18"/>
      <c r="D6" s="18"/>
      <c r="E6" s="18"/>
      <c r="F6" s="18"/>
      <c r="G6" s="18"/>
    </row>
    <row r="7" spans="1:7" ht="17.25" customHeight="1" thickBot="1">
      <c r="A7" s="25" t="s">
        <v>35</v>
      </c>
      <c r="B7" s="20">
        <v>370</v>
      </c>
      <c r="C7" s="18"/>
      <c r="D7" s="20">
        <v>970</v>
      </c>
      <c r="E7" s="18"/>
      <c r="F7" s="18">
        <v>1040</v>
      </c>
      <c r="G7" s="18">
        <v>2380</v>
      </c>
    </row>
    <row r="8" spans="1:8" ht="17.25" customHeight="1" thickBot="1">
      <c r="A8" s="25" t="s">
        <v>36</v>
      </c>
      <c r="B8" s="18"/>
      <c r="C8" s="20">
        <v>150</v>
      </c>
      <c r="D8" s="18"/>
      <c r="E8" s="18"/>
      <c r="F8" s="18">
        <v>420</v>
      </c>
      <c r="G8" s="18">
        <v>570</v>
      </c>
      <c r="H8" s="11">
        <f>+G8/(G8+G7)</f>
        <v>0.19322033898305085</v>
      </c>
    </row>
    <row r="9" spans="1:7" ht="17.25" customHeight="1" thickBot="1">
      <c r="A9" s="26"/>
      <c r="B9" s="18"/>
      <c r="C9" s="18"/>
      <c r="D9" s="18"/>
      <c r="E9" s="18"/>
      <c r="F9" s="18"/>
      <c r="G9" s="17"/>
    </row>
    <row r="10" spans="1:7" ht="17.25" customHeight="1" thickBot="1">
      <c r="A10" s="26" t="s">
        <v>37</v>
      </c>
      <c r="B10" s="20">
        <v>800</v>
      </c>
      <c r="C10" s="20">
        <v>300</v>
      </c>
      <c r="D10" s="20">
        <v>1700</v>
      </c>
      <c r="E10" s="20">
        <v>0</v>
      </c>
      <c r="F10" s="20">
        <v>2320</v>
      </c>
      <c r="G10" s="18"/>
    </row>
    <row r="11" spans="1:9" ht="17.25" customHeight="1" thickBot="1">
      <c r="A11" s="25"/>
      <c r="D11" s="18"/>
      <c r="E11" s="16" t="s">
        <v>41</v>
      </c>
      <c r="F11" s="15"/>
      <c r="G11" s="18">
        <f>+G7+G4</f>
        <v>4000</v>
      </c>
      <c r="I11">
        <f>+G7+G4</f>
        <v>4000</v>
      </c>
    </row>
    <row r="12" spans="1:8" ht="17.25" customHeight="1" thickBot="1">
      <c r="A12" s="25"/>
      <c r="B12" s="15"/>
      <c r="C12" s="15"/>
      <c r="D12" s="16"/>
      <c r="E12" s="67" t="s">
        <v>38</v>
      </c>
      <c r="F12" s="68"/>
      <c r="G12" s="18">
        <f>+G8+G5</f>
        <v>1120</v>
      </c>
      <c r="H12" s="11">
        <f>+G12/(G12+G11)</f>
        <v>0.21875</v>
      </c>
    </row>
    <row r="13" spans="1:8" ht="17.25" customHeight="1" thickBot="1">
      <c r="A13" s="26"/>
      <c r="B13" s="19"/>
      <c r="C13" s="19"/>
      <c r="D13" s="19"/>
      <c r="E13" s="19"/>
      <c r="F13" s="19"/>
      <c r="G13" s="18">
        <f>+G12+G11</f>
        <v>5120</v>
      </c>
      <c r="H13" s="11"/>
    </row>
    <row r="14" spans="8:9" ht="12.75">
      <c r="H14">
        <f>+G13/2000</f>
        <v>2.56</v>
      </c>
      <c r="I14" t="s">
        <v>44</v>
      </c>
    </row>
    <row r="15" ht="13.5" thickBot="1"/>
    <row r="16" spans="1:7" ht="15.75" thickBot="1">
      <c r="A16" s="21" t="s">
        <v>24</v>
      </c>
      <c r="B16" s="22">
        <v>40201</v>
      </c>
      <c r="C16" s="23"/>
      <c r="D16" s="23"/>
      <c r="E16" s="23"/>
      <c r="F16" s="23"/>
      <c r="G16" s="24"/>
    </row>
    <row r="17" spans="1:7" ht="15">
      <c r="A17" s="25"/>
      <c r="B17" s="16" t="s">
        <v>25</v>
      </c>
      <c r="C17" s="16" t="s">
        <v>26</v>
      </c>
      <c r="D17" s="16" t="s">
        <v>27</v>
      </c>
      <c r="E17" s="16" t="s">
        <v>28</v>
      </c>
      <c r="F17" s="16" t="s">
        <v>29</v>
      </c>
      <c r="G17" s="17" t="s">
        <v>30</v>
      </c>
    </row>
    <row r="18" spans="1:7" ht="15.75" thickBot="1">
      <c r="A18" s="26" t="s">
        <v>31</v>
      </c>
      <c r="B18" s="18" t="s">
        <v>32</v>
      </c>
      <c r="C18" s="18" t="s">
        <v>32</v>
      </c>
      <c r="D18" s="18" t="s">
        <v>32</v>
      </c>
      <c r="E18" s="18" t="s">
        <v>32</v>
      </c>
      <c r="F18" s="18" t="s">
        <v>32</v>
      </c>
      <c r="G18" s="18" t="s">
        <v>31</v>
      </c>
    </row>
    <row r="19" spans="1:7" ht="15.75" thickBot="1">
      <c r="A19" s="25" t="s">
        <v>33</v>
      </c>
      <c r="B19" s="20">
        <v>590</v>
      </c>
      <c r="C19" s="18"/>
      <c r="D19" s="20">
        <v>190</v>
      </c>
      <c r="E19" s="18"/>
      <c r="F19" s="18">
        <v>480</v>
      </c>
      <c r="G19" s="18">
        <v>1260</v>
      </c>
    </row>
    <row r="20" spans="1:8" ht="15.75" thickBot="1">
      <c r="A20" s="25" t="s">
        <v>34</v>
      </c>
      <c r="B20" s="20">
        <v>1000</v>
      </c>
      <c r="C20" s="18"/>
      <c r="D20" s="18"/>
      <c r="E20" s="20">
        <v>180</v>
      </c>
      <c r="F20" s="18"/>
      <c r="G20" s="18">
        <v>1180</v>
      </c>
      <c r="H20" s="11">
        <f>+G20/(G20+G19)</f>
        <v>0.48360655737704916</v>
      </c>
    </row>
    <row r="21" spans="1:7" ht="15.75" thickBot="1">
      <c r="A21" s="25"/>
      <c r="B21" s="18"/>
      <c r="C21" s="18"/>
      <c r="D21" s="18"/>
      <c r="E21" s="18"/>
      <c r="F21" s="18"/>
      <c r="G21" s="18"/>
    </row>
    <row r="22" spans="1:7" ht="15.75" thickBot="1">
      <c r="A22" s="25" t="s">
        <v>35</v>
      </c>
      <c r="B22" s="20">
        <v>900</v>
      </c>
      <c r="C22" s="18"/>
      <c r="D22" s="20">
        <v>250</v>
      </c>
      <c r="E22" s="18"/>
      <c r="F22" s="18">
        <v>990</v>
      </c>
      <c r="G22" s="18">
        <v>2140</v>
      </c>
    </row>
    <row r="23" spans="1:8" ht="15.75" thickBot="1">
      <c r="A23" s="25" t="s">
        <v>36</v>
      </c>
      <c r="B23" s="20">
        <v>1120</v>
      </c>
      <c r="C23" s="18"/>
      <c r="D23" s="18"/>
      <c r="E23" s="20">
        <v>140</v>
      </c>
      <c r="F23" s="18"/>
      <c r="G23" s="18">
        <v>1260</v>
      </c>
      <c r="H23" s="11">
        <f>+G23/(G23+G22)</f>
        <v>0.37058823529411766</v>
      </c>
    </row>
    <row r="24" spans="1:7" ht="15.75" thickBot="1">
      <c r="A24" s="26"/>
      <c r="B24" s="18"/>
      <c r="C24" s="18"/>
      <c r="D24" s="18"/>
      <c r="E24" s="18"/>
      <c r="F24" s="18"/>
      <c r="G24" s="17"/>
    </row>
    <row r="25" spans="1:7" ht="15.75" thickBot="1">
      <c r="A25" s="26" t="s">
        <v>37</v>
      </c>
      <c r="B25" s="20">
        <v>3610</v>
      </c>
      <c r="C25" s="20">
        <v>0</v>
      </c>
      <c r="D25" s="20">
        <v>440</v>
      </c>
      <c r="E25" s="20">
        <v>320</v>
      </c>
      <c r="F25" s="20">
        <v>1470</v>
      </c>
      <c r="G25" s="18"/>
    </row>
    <row r="26" spans="1:7" ht="30.75" thickBot="1">
      <c r="A26" s="25"/>
      <c r="B26" s="67" t="s">
        <v>38</v>
      </c>
      <c r="C26" s="68"/>
      <c r="D26" s="18">
        <v>2440</v>
      </c>
      <c r="E26" s="16" t="s">
        <v>39</v>
      </c>
      <c r="F26" s="15"/>
      <c r="G26" s="18">
        <v>3400</v>
      </c>
    </row>
    <row r="27" spans="1:8" ht="30" customHeight="1" thickBot="1">
      <c r="A27" s="25"/>
      <c r="B27" s="15"/>
      <c r="C27" s="15"/>
      <c r="D27" s="69" t="s">
        <v>43</v>
      </c>
      <c r="E27" s="69"/>
      <c r="F27" s="15"/>
      <c r="G27" s="18">
        <v>5840</v>
      </c>
      <c r="H27" s="11">
        <f>+G27/(G27+G26)</f>
        <v>0.6320346320346321</v>
      </c>
    </row>
    <row r="28" spans="1:7" ht="15.75" thickBot="1">
      <c r="A28" s="26"/>
      <c r="B28" s="19"/>
      <c r="C28" s="19"/>
      <c r="D28" s="19"/>
      <c r="E28" s="19"/>
      <c r="F28" s="19" t="s">
        <v>40</v>
      </c>
      <c r="G28" s="18">
        <v>2.92</v>
      </c>
    </row>
    <row r="31" spans="3:6" ht="12.75">
      <c r="C31" t="s">
        <v>49</v>
      </c>
      <c r="D31" t="s">
        <v>48</v>
      </c>
      <c r="E31" t="s">
        <v>44</v>
      </c>
      <c r="F31" s="28" t="s">
        <v>50</v>
      </c>
    </row>
    <row r="32" spans="1:7" ht="12.75">
      <c r="A32" t="s">
        <v>45</v>
      </c>
      <c r="B32">
        <v>4000</v>
      </c>
      <c r="C32">
        <v>37</v>
      </c>
      <c r="D32">
        <f>+C32*B32</f>
        <v>148000</v>
      </c>
      <c r="E32">
        <f>+D32/2000</f>
        <v>74</v>
      </c>
      <c r="F32">
        <f>0.65*E34</f>
        <v>61.568</v>
      </c>
      <c r="G32">
        <f>+F32-E32</f>
        <v>-12.432000000000002</v>
      </c>
    </row>
    <row r="33" spans="1:7" ht="12.75">
      <c r="A33" t="s">
        <v>46</v>
      </c>
      <c r="B33">
        <v>1120</v>
      </c>
      <c r="C33">
        <v>37</v>
      </c>
      <c r="D33">
        <f>+C33*B33</f>
        <v>41440</v>
      </c>
      <c r="E33">
        <f>+D33/2000</f>
        <v>20.72</v>
      </c>
      <c r="F33">
        <f>+F34-F32</f>
        <v>33.152</v>
      </c>
      <c r="G33">
        <f>+F33-E33</f>
        <v>12.432000000000002</v>
      </c>
    </row>
    <row r="34" spans="1:6" ht="12.75">
      <c r="A34" t="s">
        <v>47</v>
      </c>
      <c r="B34">
        <f>+B33+B32</f>
        <v>5120</v>
      </c>
      <c r="D34">
        <f>+D33+D32</f>
        <v>189440</v>
      </c>
      <c r="E34">
        <f>+D34/2000</f>
        <v>94.72</v>
      </c>
      <c r="F34">
        <f>+E34</f>
        <v>94.72</v>
      </c>
    </row>
    <row r="37" spans="1:7" ht="15.75" thickBot="1">
      <c r="A37" s="40" t="s">
        <v>61</v>
      </c>
      <c r="B37" s="41">
        <v>40208</v>
      </c>
      <c r="G37" s="43"/>
    </row>
    <row r="38" spans="1:7" ht="15.75" thickBot="1">
      <c r="A38" s="44"/>
      <c r="B38" s="45" t="s">
        <v>25</v>
      </c>
      <c r="C38" s="45" t="s">
        <v>26</v>
      </c>
      <c r="D38" s="45" t="s">
        <v>27</v>
      </c>
      <c r="E38" s="45" t="s">
        <v>28</v>
      </c>
      <c r="F38" s="45" t="s">
        <v>29</v>
      </c>
      <c r="G38" s="43" t="s">
        <v>30</v>
      </c>
    </row>
    <row r="39" spans="1:7" ht="15.75" thickBot="1">
      <c r="A39" s="46" t="s">
        <v>31</v>
      </c>
      <c r="B39" s="47" t="s">
        <v>32</v>
      </c>
      <c r="C39" s="48" t="s">
        <v>32</v>
      </c>
      <c r="D39" s="48" t="s">
        <v>32</v>
      </c>
      <c r="E39" s="48" t="s">
        <v>32</v>
      </c>
      <c r="F39" s="48" t="s">
        <v>32</v>
      </c>
      <c r="G39" s="49" t="s">
        <v>31</v>
      </c>
    </row>
    <row r="40" spans="1:7" ht="15.75" thickBot="1">
      <c r="A40" s="44" t="s">
        <v>33</v>
      </c>
      <c r="B40" s="50">
        <v>240</v>
      </c>
      <c r="C40" s="51"/>
      <c r="D40" s="52">
        <v>490</v>
      </c>
      <c r="E40" s="51"/>
      <c r="F40" s="53">
        <v>770</v>
      </c>
      <c r="G40" s="54">
        <v>1500</v>
      </c>
    </row>
    <row r="41" spans="1:8" ht="15.75" thickBot="1">
      <c r="A41" s="44" t="s">
        <v>34</v>
      </c>
      <c r="B41" s="55"/>
      <c r="C41" s="56"/>
      <c r="D41" s="57">
        <v>900</v>
      </c>
      <c r="E41" s="57">
        <v>30</v>
      </c>
      <c r="F41" s="54"/>
      <c r="G41" s="54">
        <v>930</v>
      </c>
      <c r="H41" s="11">
        <f>+G41/(G41+G40)</f>
        <v>0.38271604938271603</v>
      </c>
    </row>
    <row r="42" spans="1:7" ht="15.75" thickBot="1">
      <c r="A42" s="44"/>
      <c r="B42" s="55"/>
      <c r="C42" s="56"/>
      <c r="D42" s="56"/>
      <c r="E42" s="56"/>
      <c r="F42" s="54"/>
      <c r="G42" s="54"/>
    </row>
    <row r="43" spans="1:7" ht="15.75" thickBot="1">
      <c r="A43" s="44" t="s">
        <v>35</v>
      </c>
      <c r="B43" s="58">
        <v>700</v>
      </c>
      <c r="C43" s="56"/>
      <c r="D43" s="57">
        <v>1000</v>
      </c>
      <c r="E43" s="56"/>
      <c r="F43" s="54">
        <v>900</v>
      </c>
      <c r="G43" s="54">
        <v>2600</v>
      </c>
    </row>
    <row r="44" spans="1:8" ht="15.75" thickBot="1">
      <c r="A44" s="44" t="s">
        <v>36</v>
      </c>
      <c r="B44" s="55"/>
      <c r="C44" s="56"/>
      <c r="D44" s="57">
        <v>900</v>
      </c>
      <c r="E44" s="57">
        <v>110</v>
      </c>
      <c r="F44" s="54"/>
      <c r="G44" s="54">
        <v>1010</v>
      </c>
      <c r="H44" s="11">
        <f>+G44/(G44+G43)</f>
        <v>0.27977839335180055</v>
      </c>
    </row>
    <row r="45" spans="1:7" ht="15.75" thickBot="1">
      <c r="A45" s="59"/>
      <c r="B45" s="55"/>
      <c r="C45" s="56"/>
      <c r="D45" s="56"/>
      <c r="E45" s="56"/>
      <c r="F45" s="54"/>
      <c r="G45" s="43"/>
    </row>
    <row r="46" spans="1:7" ht="15.75" thickBot="1">
      <c r="A46" s="59" t="s">
        <v>37</v>
      </c>
      <c r="B46" s="60">
        <v>940</v>
      </c>
      <c r="C46" s="60">
        <v>0</v>
      </c>
      <c r="D46" s="60">
        <v>3290</v>
      </c>
      <c r="E46" s="60">
        <v>140</v>
      </c>
      <c r="F46" s="58">
        <v>1670</v>
      </c>
      <c r="G46" s="53"/>
    </row>
    <row r="47" spans="1:7" ht="15.75" thickBot="1">
      <c r="A47" s="44"/>
      <c r="B47" s="70" t="s">
        <v>38</v>
      </c>
      <c r="C47" s="71"/>
      <c r="D47" s="62">
        <v>1940</v>
      </c>
      <c r="E47" s="61" t="s">
        <v>39</v>
      </c>
      <c r="G47" s="62">
        <v>4100</v>
      </c>
    </row>
    <row r="48" spans="1:8" ht="15.75" thickBot="1">
      <c r="A48" s="44"/>
      <c r="D48" s="61" t="s">
        <v>62</v>
      </c>
      <c r="G48" s="62">
        <f>+G44+G43+G40+G41</f>
        <v>6040</v>
      </c>
      <c r="H48" s="11">
        <f>+D47/G48</f>
        <v>0.3211920529801324</v>
      </c>
    </row>
    <row r="49" spans="1:8" ht="15.75" thickBot="1">
      <c r="A49" s="59"/>
      <c r="B49" s="63"/>
      <c r="C49" s="63"/>
      <c r="D49" s="63"/>
      <c r="E49" s="63"/>
      <c r="F49" s="63" t="s">
        <v>40</v>
      </c>
      <c r="G49" s="62">
        <v>3.02</v>
      </c>
      <c r="H49" s="11"/>
    </row>
    <row r="50" spans="1:8" ht="15">
      <c r="A50" s="42"/>
      <c r="H50">
        <f>+G49/2000</f>
        <v>0.00151</v>
      </c>
    </row>
  </sheetData>
  <mergeCells count="4">
    <mergeCell ref="E12:F12"/>
    <mergeCell ref="B26:C26"/>
    <mergeCell ref="D27:E27"/>
    <mergeCell ref="B47:C4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 McGovern</cp:lastModifiedBy>
  <cp:lastPrinted>2010-02-04T20:23:21Z</cp:lastPrinted>
  <dcterms:created xsi:type="dcterms:W3CDTF">2008-09-12T13:36:34Z</dcterms:created>
  <dcterms:modified xsi:type="dcterms:W3CDTF">2010-02-07T17:13:42Z</dcterms:modified>
  <cp:category/>
  <cp:version/>
  <cp:contentType/>
  <cp:contentStatus/>
</cp:coreProperties>
</file>